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\Desktop\Аня\Звездочка\"/>
    </mc:Choice>
  </mc:AlternateContent>
  <bookViews>
    <workbookView xWindow="0" yWindow="0" windowWidth="28800" windowHeight="12435"/>
  </bookViews>
  <sheets>
    <sheet name="2018-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  <c r="B37" i="1" l="1"/>
  <c r="B71" i="1" l="1"/>
  <c r="B59" i="1"/>
  <c r="B55" i="1"/>
  <c r="B53" i="1"/>
  <c r="B52" i="1"/>
  <c r="B51" i="1"/>
  <c r="B39" i="1"/>
  <c r="B38" i="1"/>
  <c r="B33" i="1"/>
  <c r="B32" i="1"/>
  <c r="B31" i="1"/>
  <c r="B24" i="1"/>
  <c r="C18" i="1"/>
  <c r="B18" i="1"/>
  <c r="C11" i="1"/>
  <c r="B11" i="1"/>
  <c r="C9" i="1"/>
  <c r="B9" i="1"/>
  <c r="B25" i="1" s="1"/>
  <c r="B76" i="1" l="1"/>
  <c r="C12" i="1"/>
  <c r="B22" i="1" s="1"/>
  <c r="B54" i="1"/>
  <c r="B64" i="1" s="1"/>
  <c r="B36" i="1"/>
  <c r="B49" i="1" s="1"/>
  <c r="B12" i="1"/>
  <c r="B23" i="1" s="1"/>
  <c r="B27" i="1" l="1"/>
  <c r="C49" i="1" s="1"/>
  <c r="B73" i="1"/>
  <c r="B74" i="1" s="1"/>
  <c r="C64" i="1" l="1"/>
</calcChain>
</file>

<file path=xl/sharedStrings.xml><?xml version="1.0" encoding="utf-8"?>
<sst xmlns="http://schemas.openxmlformats.org/spreadsheetml/2006/main" count="80" uniqueCount="77">
  <si>
    <t>Исходные данные для сметы</t>
  </si>
  <si>
    <t>Показатель</t>
  </si>
  <si>
    <t>количество членов/индивидуалов в переводе на участки</t>
  </si>
  <si>
    <t>кол-во соток</t>
  </si>
  <si>
    <t xml:space="preserve">Количество новых садоводов </t>
  </si>
  <si>
    <t xml:space="preserve">Расчетное количество членов СНТ на исключение </t>
  </si>
  <si>
    <t>Кол-во членов в 2018 году</t>
  </si>
  <si>
    <t xml:space="preserve">Количество индивидуалов </t>
  </si>
  <si>
    <t>Количество индивидуалов на 2018 год</t>
  </si>
  <si>
    <t>Всего</t>
  </si>
  <si>
    <t>Расчет взносов</t>
  </si>
  <si>
    <r>
      <t xml:space="preserve"> </t>
    </r>
    <r>
      <rPr>
        <b/>
        <u/>
        <sz val="12"/>
        <color theme="1"/>
        <rFont val="Times New Roman"/>
        <family val="1"/>
        <charset val="204"/>
      </rPr>
      <t xml:space="preserve">Комбинированный </t>
    </r>
    <r>
      <rPr>
        <b/>
        <sz val="12"/>
        <color theme="1"/>
        <rFont val="Times New Roman"/>
        <family val="1"/>
        <charset val="204"/>
      </rPr>
      <t xml:space="preserve">расчет взноса </t>
    </r>
  </si>
  <si>
    <t>с 1 сотки</t>
  </si>
  <si>
    <t xml:space="preserve">Административный взнос  и эксплуатационный взнос </t>
  </si>
  <si>
    <t>Целевой взнос расчет с участка</t>
  </si>
  <si>
    <t>ВСЕГО взнос 2018 (комбинированный расчет)</t>
  </si>
  <si>
    <t>1. Доходы</t>
  </si>
  <si>
    <t>Доходы</t>
  </si>
  <si>
    <t>2018 год</t>
  </si>
  <si>
    <t>Остаток денежных средств по состоянию на 01.05.2018 (акт ревизии)=</t>
  </si>
  <si>
    <t>Взносы членов СНТ</t>
  </si>
  <si>
    <t>Возмещение по отработке 80%</t>
  </si>
  <si>
    <t>Возмещение налога на имущество</t>
  </si>
  <si>
    <t>Целевые взносы</t>
  </si>
  <si>
    <t>Корректировка (баланс доходов и расходов)</t>
  </si>
  <si>
    <t>2. Расходы</t>
  </si>
  <si>
    <t>Расходы, формирующие членский взнос (адм. и эксплуатационные расходы)</t>
  </si>
  <si>
    <t>2.1.  Административные расходы</t>
  </si>
  <si>
    <t>Премиальное вознаграждение председателю за выполнение запланированного объема работ</t>
  </si>
  <si>
    <t>Премиальное вознаграждение членам Правления и РК  за выполнение запланированного объема работ</t>
  </si>
  <si>
    <t>Канцелярские товары</t>
  </si>
  <si>
    <t>Услуги банка</t>
  </si>
  <si>
    <t>Информационный сайт (годовая плата за доменное имя)</t>
  </si>
  <si>
    <t>ПО управленческого учета</t>
  </si>
  <si>
    <t>Членские взносы НООС</t>
  </si>
  <si>
    <t>Прочие непредвиденные расходы</t>
  </si>
  <si>
    <t>Итого административных расходов</t>
  </si>
  <si>
    <t>2.2 Эксплуатационные (общехозяйственные расходы)</t>
  </si>
  <si>
    <t xml:space="preserve">Налоги на заработную плату </t>
  </si>
  <si>
    <t>Электроэнергия для охраны 450*2,5*12 мес</t>
  </si>
  <si>
    <t>Покрытие недосбора средств по электроэнергии</t>
  </si>
  <si>
    <t>Дрова, уголь для охраны</t>
  </si>
  <si>
    <t>Содержание собаки сторожа ( 1250*4)</t>
  </si>
  <si>
    <t>Очистка пожарных подъездных путей в зимнее время  (7500 руб. * 4 раза)</t>
  </si>
  <si>
    <t>Вывоз мусора</t>
  </si>
  <si>
    <t>Хозяйственные расходы ( леска для тримера , барабан, задвижки , краны  и другое)</t>
  </si>
  <si>
    <t xml:space="preserve">Прочие непредвиденные расходы, включая недосборы по взносам по брошенным участкам </t>
  </si>
  <si>
    <t>Итого эксплуатационных расходов</t>
  </si>
  <si>
    <t>Затраты на восстановления пакета документов по землям общества</t>
  </si>
  <si>
    <t>Расходы на модернизацию системы электроснабжения</t>
  </si>
  <si>
    <t>Расходы на восстановление центральной дороги (грейдер)</t>
  </si>
  <si>
    <t>Техобслуживание  скважин и водовода</t>
  </si>
  <si>
    <t>Всего расходов, формирующих целевой взнос</t>
  </si>
  <si>
    <t>Эксплуатационные и целевые расходы</t>
  </si>
  <si>
    <t>Всего расходов (административные, эксплуатационные, целевые)</t>
  </si>
  <si>
    <t>Взнос на покрытие земельного налога на земли общего назначения</t>
  </si>
  <si>
    <t>Вознаграждение председателю за 12 мес ( среднемесячный доход 11458 рублей)</t>
  </si>
  <si>
    <t>Вознаграждение бухгалтеру за 12 мес  ( среднемесячный доход 8000 рублей)</t>
  </si>
  <si>
    <t>Вознаграждение кассиру за 6 мес = (среднемесячный доход 5000 рублей)</t>
  </si>
  <si>
    <t xml:space="preserve">Компенсация расходов на сотовую связь:
председателю , бухгалтеру, сторожу (среднемесячный расход 900 рублей)
</t>
  </si>
  <si>
    <t>Компенсация ГСМ председателю , бухгалтеру, сторожу (среднемесячный расход 1500 рублей)</t>
  </si>
  <si>
    <t>Регистрация полномочий Председателя в ЕГРЮЛ, цифровая подпись</t>
  </si>
  <si>
    <t>1 С бухгалтерия</t>
  </si>
  <si>
    <t>Вознаграждение электрику за 6 мес (среднемесячный 6000 рублей)</t>
  </si>
  <si>
    <t>Вознаграждение сторожа за 12  мес (среднемесячный 12375 рублей)</t>
  </si>
  <si>
    <t>Вознаграждение водолея за 6  месяцев (среднемесячный 8000 рублей)</t>
  </si>
  <si>
    <t>Техобслуживание ЛЭП ( трансформатор, линия электропередач)</t>
  </si>
  <si>
    <t>Ведение бухгалтерско-финансового учета 8*8000</t>
  </si>
  <si>
    <t>период с 01.05.2018 по 30.04.2019 года</t>
  </si>
  <si>
    <t>Разработка Новой редакции Устава СНТ Звездочка</t>
  </si>
  <si>
    <t>Количество учтенных участков СНТ ( количество членов 523)</t>
  </si>
  <si>
    <t xml:space="preserve">Всего доходов (средства к распределению) </t>
  </si>
  <si>
    <t>2.3 Смета по целевым взносам</t>
  </si>
  <si>
    <t>Общий ФОТ включая НДФЛ (административный и эксплуатационный)</t>
  </si>
  <si>
    <t xml:space="preserve">Смета расходов СНТ "Звездочка" на 2018 год </t>
  </si>
  <si>
    <t>с участка</t>
  </si>
  <si>
    <t>Принято общим собранием членов
СНТ"Звездочка" от 18.08.2018 года, с дополнением от 09.09.2018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</si>
</sst>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right" vertical="top" wrapText="1"/>
    </xf>
    <xf numFmtId="0" fontId="1" fillId="2" borderId="0" xfId="0" applyFont="1" applyFill="1" applyAlignment="1">
      <alignment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1" fillId="2" borderId="1" xfId="0" applyFont="1" applyFill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 wrapText="1"/>
    </xf>
    <xf numFmtId="1" fontId="4" fillId="2" borderId="0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top"/>
    </xf>
    <xf numFmtId="3" fontId="1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3" fontId="8" fillId="2" borderId="1" xfId="0" applyNumberFormat="1" applyFont="1" applyFill="1" applyBorder="1" applyAlignment="1">
      <alignment vertical="top"/>
    </xf>
    <xf numFmtId="1" fontId="1" fillId="2" borderId="0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1" fontId="1" fillId="2" borderId="0" xfId="0" applyNumberFormat="1" applyFont="1" applyFill="1" applyAlignment="1">
      <alignment vertical="top"/>
    </xf>
    <xf numFmtId="0" fontId="7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4" fillId="2" borderId="1" xfId="0" applyFont="1" applyFill="1" applyBorder="1" applyAlignment="1">
      <alignment horizontal="left" vertical="top"/>
    </xf>
    <xf numFmtId="3" fontId="1" fillId="2" borderId="0" xfId="0" applyNumberFormat="1" applyFont="1" applyFill="1" applyAlignment="1">
      <alignment vertical="top" wrapText="1"/>
    </xf>
    <xf numFmtId="9" fontId="1" fillId="2" borderId="0" xfId="0" applyNumberFormat="1" applyFont="1" applyFill="1" applyBorder="1" applyAlignment="1">
      <alignment vertical="top" wrapText="1"/>
    </xf>
    <xf numFmtId="3" fontId="0" fillId="2" borderId="0" xfId="0" applyNumberFormat="1" applyFill="1" applyAlignment="1">
      <alignment vertical="top"/>
    </xf>
    <xf numFmtId="3" fontId="1" fillId="2" borderId="0" xfId="0" applyNumberFormat="1" applyFont="1" applyFill="1" applyBorder="1" applyAlignment="1">
      <alignment vertical="top" wrapText="1"/>
    </xf>
    <xf numFmtId="1" fontId="1" fillId="2" borderId="0" xfId="0" applyNumberFormat="1" applyFont="1" applyFill="1" applyBorder="1" applyAlignment="1">
      <alignment horizontal="right" vertical="top" wrapText="1"/>
    </xf>
    <xf numFmtId="49" fontId="1" fillId="2" borderId="0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/>
    </xf>
    <xf numFmtId="3" fontId="10" fillId="2" borderId="1" xfId="0" applyNumberFormat="1" applyFont="1" applyFill="1" applyBorder="1" applyAlignment="1">
      <alignment vertical="top"/>
    </xf>
    <xf numFmtId="0" fontId="1" fillId="2" borderId="0" xfId="0" applyFont="1" applyFill="1" applyAlignment="1">
      <alignment horizontal="left" vertical="top"/>
    </xf>
    <xf numFmtId="4" fontId="1" fillId="2" borderId="0" xfId="0" applyNumberFormat="1" applyFont="1" applyFill="1" applyAlignment="1">
      <alignment vertical="top"/>
    </xf>
    <xf numFmtId="0" fontId="11" fillId="2" borderId="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center" vertical="top"/>
    </xf>
    <xf numFmtId="1" fontId="4" fillId="2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vertical="top" wrapText="1"/>
    </xf>
    <xf numFmtId="3" fontId="8" fillId="3" borderId="1" xfId="0" applyNumberFormat="1" applyFont="1" applyFill="1" applyBorder="1" applyAlignment="1">
      <alignment vertical="top"/>
    </xf>
    <xf numFmtId="0" fontId="7" fillId="3" borderId="1" xfId="0" applyFont="1" applyFill="1" applyBorder="1" applyAlignment="1">
      <alignment horizontal="left" vertical="top"/>
    </xf>
    <xf numFmtId="14" fontId="0" fillId="2" borderId="0" xfId="0" applyNumberFormat="1" applyFill="1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tabSelected="1" workbookViewId="0"/>
  </sheetViews>
  <sheetFormatPr defaultRowHeight="15" x14ac:dyDescent="0.25"/>
  <cols>
    <col min="1" max="1" width="110.42578125" style="1" customWidth="1"/>
    <col min="2" max="2" width="13" style="1" customWidth="1"/>
    <col min="3" max="3" width="12" style="1" customWidth="1"/>
    <col min="4" max="16384" width="9.140625" style="1"/>
  </cols>
  <sheetData>
    <row r="1" spans="1:3" ht="47.25" customHeight="1" x14ac:dyDescent="0.25">
      <c r="A1" s="52" t="s">
        <v>76</v>
      </c>
      <c r="B1" s="53"/>
      <c r="C1" s="53"/>
    </row>
    <row r="2" spans="1:3" ht="28.5" customHeight="1" x14ac:dyDescent="0.25">
      <c r="A2" s="54" t="s">
        <v>74</v>
      </c>
      <c r="B2" s="54"/>
      <c r="C2" s="54"/>
    </row>
    <row r="3" spans="1:3" ht="28.5" customHeight="1" x14ac:dyDescent="0.25">
      <c r="A3" s="47" t="s">
        <v>68</v>
      </c>
      <c r="B3" s="47"/>
      <c r="C3" s="47"/>
    </row>
    <row r="4" spans="1:3" ht="18.75" x14ac:dyDescent="0.25">
      <c r="A4" s="55" t="s">
        <v>0</v>
      </c>
      <c r="B4" s="55"/>
      <c r="C4" s="55"/>
    </row>
    <row r="5" spans="1:3" ht="66.75" customHeight="1" x14ac:dyDescent="0.25">
      <c r="A5" s="2" t="s">
        <v>1</v>
      </c>
      <c r="B5" s="3" t="s">
        <v>2</v>
      </c>
      <c r="C5" s="5" t="s">
        <v>3</v>
      </c>
    </row>
    <row r="6" spans="1:3" ht="26.25" customHeight="1" x14ac:dyDescent="0.25">
      <c r="A6" s="7" t="s">
        <v>70</v>
      </c>
      <c r="B6" s="3">
        <v>493</v>
      </c>
      <c r="C6" s="5">
        <v>3217</v>
      </c>
    </row>
    <row r="7" spans="1:3" ht="39.75" customHeight="1" x14ac:dyDescent="0.25">
      <c r="A7" s="8" t="s">
        <v>4</v>
      </c>
      <c r="B7" s="9"/>
      <c r="C7" s="10"/>
    </row>
    <row r="8" spans="1:3" ht="28.5" customHeight="1" x14ac:dyDescent="0.25">
      <c r="A8" s="7" t="s">
        <v>5</v>
      </c>
      <c r="B8" s="9"/>
      <c r="C8" s="10"/>
    </row>
    <row r="9" spans="1:3" ht="20.25" customHeight="1" x14ac:dyDescent="0.25">
      <c r="A9" s="8" t="s">
        <v>6</v>
      </c>
      <c r="B9" s="9">
        <f>B6+B7+B8</f>
        <v>493</v>
      </c>
      <c r="C9" s="10">
        <f>C6+C7+C8</f>
        <v>3217</v>
      </c>
    </row>
    <row r="10" spans="1:3" ht="28.5" customHeight="1" x14ac:dyDescent="0.25">
      <c r="A10" s="7" t="s">
        <v>7</v>
      </c>
      <c r="B10" s="9"/>
      <c r="C10" s="10"/>
    </row>
    <row r="11" spans="1:3" ht="20.25" customHeight="1" x14ac:dyDescent="0.25">
      <c r="A11" s="11" t="s">
        <v>8</v>
      </c>
      <c r="B11" s="48">
        <f>B10</f>
        <v>0</v>
      </c>
      <c r="C11" s="10">
        <f>C10</f>
        <v>0</v>
      </c>
    </row>
    <row r="12" spans="1:3" ht="20.25" customHeight="1" x14ac:dyDescent="0.25">
      <c r="A12" s="12" t="s">
        <v>9</v>
      </c>
      <c r="B12" s="9">
        <f>B9+B11</f>
        <v>493</v>
      </c>
      <c r="C12" s="10">
        <f>C9+C11</f>
        <v>3217</v>
      </c>
    </row>
    <row r="13" spans="1:3" ht="22.5" customHeight="1" x14ac:dyDescent="0.25">
      <c r="A13" s="56" t="s">
        <v>10</v>
      </c>
      <c r="B13" s="56"/>
      <c r="C13" s="56"/>
    </row>
    <row r="14" spans="1:3" ht="24.75" customHeight="1" x14ac:dyDescent="0.25">
      <c r="A14" s="13" t="s">
        <v>11</v>
      </c>
      <c r="B14" s="14" t="s">
        <v>75</v>
      </c>
      <c r="C14" s="14" t="s">
        <v>12</v>
      </c>
    </row>
    <row r="15" spans="1:3" ht="31.5" customHeight="1" x14ac:dyDescent="0.25">
      <c r="A15" s="15" t="s">
        <v>13</v>
      </c>
      <c r="B15" s="16">
        <v>300</v>
      </c>
      <c r="C15" s="16">
        <v>400</v>
      </c>
    </row>
    <row r="16" spans="1:3" ht="28.5" customHeight="1" x14ac:dyDescent="0.25">
      <c r="A16" s="15" t="s">
        <v>14</v>
      </c>
      <c r="B16" s="16">
        <v>1000</v>
      </c>
      <c r="C16" s="16"/>
    </row>
    <row r="17" spans="1:3" ht="28.5" customHeight="1" x14ac:dyDescent="0.25">
      <c r="A17" s="15" t="s">
        <v>55</v>
      </c>
      <c r="B17" s="16">
        <v>0</v>
      </c>
      <c r="C17" s="16"/>
    </row>
    <row r="18" spans="1:3" ht="21.75" customHeight="1" x14ac:dyDescent="0.25">
      <c r="A18" s="17" t="s">
        <v>15</v>
      </c>
      <c r="B18" s="18">
        <f>SUM(B15:B17)</f>
        <v>1300</v>
      </c>
      <c r="C18" s="16">
        <f>C15+C16</f>
        <v>400</v>
      </c>
    </row>
    <row r="19" spans="1:3" ht="35.25" customHeight="1" x14ac:dyDescent="0.25">
      <c r="A19" s="19" t="s">
        <v>16</v>
      </c>
      <c r="B19" s="20"/>
      <c r="C19" s="20"/>
    </row>
    <row r="20" spans="1:3" ht="30" customHeight="1" x14ac:dyDescent="0.25">
      <c r="A20" s="21" t="s">
        <v>17</v>
      </c>
      <c r="B20" s="22" t="s">
        <v>18</v>
      </c>
      <c r="C20" s="20"/>
    </row>
    <row r="21" spans="1:3" ht="23.25" customHeight="1" x14ac:dyDescent="0.25">
      <c r="A21" s="4" t="s">
        <v>19</v>
      </c>
      <c r="B21" s="23">
        <v>480.86</v>
      </c>
      <c r="C21" s="24"/>
    </row>
    <row r="22" spans="1:3" ht="29.25" customHeight="1" x14ac:dyDescent="0.25">
      <c r="A22" s="25" t="s">
        <v>20</v>
      </c>
      <c r="B22" s="23">
        <f>C12*C15</f>
        <v>1286800</v>
      </c>
      <c r="C22" s="24"/>
    </row>
    <row r="23" spans="1:3" ht="21" customHeight="1" x14ac:dyDescent="0.25">
      <c r="A23" s="4" t="s">
        <v>21</v>
      </c>
      <c r="B23" s="23">
        <f>B15*B12*0.8</f>
        <v>118320</v>
      </c>
      <c r="C23" s="24"/>
    </row>
    <row r="24" spans="1:3" ht="21" customHeight="1" x14ac:dyDescent="0.25">
      <c r="A24" s="4" t="s">
        <v>22</v>
      </c>
      <c r="B24" s="23">
        <f>B17*B6</f>
        <v>0</v>
      </c>
      <c r="C24" s="24"/>
    </row>
    <row r="25" spans="1:3" ht="22.5" customHeight="1" x14ac:dyDescent="0.25">
      <c r="A25" s="8" t="s">
        <v>23</v>
      </c>
      <c r="B25" s="23">
        <f>B9*B16</f>
        <v>493000</v>
      </c>
      <c r="C25" s="24"/>
    </row>
    <row r="26" spans="1:3" ht="26.25" customHeight="1" x14ac:dyDescent="0.25">
      <c r="A26" s="4" t="s">
        <v>24</v>
      </c>
      <c r="B26" s="23"/>
      <c r="C26" s="24"/>
    </row>
    <row r="27" spans="1:3" ht="25.5" customHeight="1" x14ac:dyDescent="0.25">
      <c r="A27" s="49" t="s">
        <v>71</v>
      </c>
      <c r="B27" s="50">
        <f>SUM(B21:B26)</f>
        <v>1898600.86</v>
      </c>
      <c r="C27" s="27"/>
    </row>
    <row r="28" spans="1:3" ht="43.5" customHeight="1" x14ac:dyDescent="0.25">
      <c r="A28" s="28" t="s">
        <v>25</v>
      </c>
      <c r="B28" s="23"/>
      <c r="C28" s="29"/>
    </row>
    <row r="29" spans="1:3" ht="15" customHeight="1" x14ac:dyDescent="0.25">
      <c r="A29" s="30" t="s">
        <v>26</v>
      </c>
      <c r="B29" s="23"/>
      <c r="C29" s="6"/>
    </row>
    <row r="30" spans="1:3" ht="29.25" customHeight="1" x14ac:dyDescent="0.25">
      <c r="A30" s="31" t="s">
        <v>27</v>
      </c>
      <c r="B30" s="32" t="s">
        <v>18</v>
      </c>
      <c r="C30" s="33"/>
    </row>
    <row r="31" spans="1:3" ht="15" customHeight="1" x14ac:dyDescent="0.25">
      <c r="A31" s="34" t="s">
        <v>56</v>
      </c>
      <c r="B31" s="23">
        <f>(15000*4+8000*5+12500*3)</f>
        <v>137500</v>
      </c>
      <c r="C31" s="35"/>
    </row>
    <row r="32" spans="1:3" ht="15" customHeight="1" x14ac:dyDescent="0.25">
      <c r="A32" s="34" t="s">
        <v>57</v>
      </c>
      <c r="B32" s="23">
        <f>(10000*6+6000*6)</f>
        <v>96000</v>
      </c>
      <c r="C32" s="35"/>
    </row>
    <row r="33" spans="1:3" ht="15" customHeight="1" x14ac:dyDescent="0.25">
      <c r="A33" s="34" t="s">
        <v>58</v>
      </c>
      <c r="B33" s="23">
        <f>6*5000</f>
        <v>30000</v>
      </c>
      <c r="C33" s="35"/>
    </row>
    <row r="34" spans="1:3" ht="44.25" customHeight="1" x14ac:dyDescent="0.25">
      <c r="A34" s="34" t="s">
        <v>28</v>
      </c>
      <c r="B34" s="23">
        <v>30000</v>
      </c>
      <c r="C34" s="35"/>
    </row>
    <row r="35" spans="1:3" ht="44.25" customHeight="1" x14ac:dyDescent="0.25">
      <c r="A35" s="34" t="s">
        <v>29</v>
      </c>
      <c r="B35" s="23">
        <v>40000</v>
      </c>
      <c r="C35" s="35"/>
    </row>
    <row r="36" spans="1:3" ht="17.25" customHeight="1" x14ac:dyDescent="0.25">
      <c r="A36" s="34" t="s">
        <v>38</v>
      </c>
      <c r="B36" s="23">
        <f>SUM(B31:B35)*0.302</f>
        <v>100717</v>
      </c>
      <c r="C36" s="35"/>
    </row>
    <row r="37" spans="1:3" ht="17.25" customHeight="1" x14ac:dyDescent="0.25">
      <c r="A37" s="34" t="s">
        <v>67</v>
      </c>
      <c r="B37" s="23">
        <f>8*8000</f>
        <v>64000</v>
      </c>
      <c r="C37" s="35"/>
    </row>
    <row r="38" spans="1:3" ht="28.5" customHeight="1" x14ac:dyDescent="0.25">
      <c r="A38" s="8" t="s">
        <v>59</v>
      </c>
      <c r="B38" s="23">
        <f>400*6*3+200*6*3</f>
        <v>10800</v>
      </c>
      <c r="C38" s="35"/>
    </row>
    <row r="39" spans="1:3" ht="26.25" customHeight="1" x14ac:dyDescent="0.25">
      <c r="A39" s="34" t="s">
        <v>60</v>
      </c>
      <c r="B39" s="23">
        <f>500*12*3</f>
        <v>18000</v>
      </c>
      <c r="C39" s="35"/>
    </row>
    <row r="40" spans="1:3" ht="15" customHeight="1" x14ac:dyDescent="0.25">
      <c r="A40" s="34" t="s">
        <v>30</v>
      </c>
      <c r="B40" s="23">
        <v>10000</v>
      </c>
      <c r="C40" s="35"/>
    </row>
    <row r="41" spans="1:3" ht="15" customHeight="1" x14ac:dyDescent="0.25">
      <c r="A41" s="34" t="s">
        <v>31</v>
      </c>
      <c r="B41" s="23">
        <v>8000</v>
      </c>
      <c r="C41" s="35"/>
    </row>
    <row r="42" spans="1:3" ht="15" customHeight="1" x14ac:dyDescent="0.25">
      <c r="A42" s="34" t="s">
        <v>32</v>
      </c>
      <c r="B42" s="23">
        <v>2600</v>
      </c>
      <c r="C42" s="35"/>
    </row>
    <row r="43" spans="1:3" ht="15" customHeight="1" x14ac:dyDescent="0.25">
      <c r="A43" s="34" t="s">
        <v>61</v>
      </c>
      <c r="B43" s="23">
        <v>5000</v>
      </c>
      <c r="C43" s="35"/>
    </row>
    <row r="44" spans="1:3" ht="15" customHeight="1" x14ac:dyDescent="0.25">
      <c r="A44" s="34" t="s">
        <v>33</v>
      </c>
      <c r="B44" s="23">
        <v>5000</v>
      </c>
      <c r="C44" s="35"/>
    </row>
    <row r="45" spans="1:3" ht="16.5" customHeight="1" x14ac:dyDescent="0.25">
      <c r="A45" s="34" t="s">
        <v>62</v>
      </c>
      <c r="B45" s="23">
        <v>5000</v>
      </c>
      <c r="C45" s="35"/>
    </row>
    <row r="46" spans="1:3" ht="16.5" customHeight="1" x14ac:dyDescent="0.25">
      <c r="A46" s="34" t="s">
        <v>69</v>
      </c>
      <c r="B46" s="23">
        <v>5000</v>
      </c>
      <c r="C46" s="35"/>
    </row>
    <row r="47" spans="1:3" ht="16.5" customHeight="1" x14ac:dyDescent="0.25">
      <c r="A47" s="34" t="s">
        <v>34</v>
      </c>
      <c r="B47" s="23">
        <v>30000</v>
      </c>
      <c r="C47" s="35"/>
    </row>
    <row r="48" spans="1:3" ht="16.5" customHeight="1" x14ac:dyDescent="0.25">
      <c r="A48" s="34" t="s">
        <v>35</v>
      </c>
      <c r="B48" s="23">
        <f>11000-1004</f>
        <v>9996</v>
      </c>
      <c r="C48" s="35"/>
    </row>
    <row r="49" spans="1:5" ht="15" customHeight="1" x14ac:dyDescent="0.25">
      <c r="A49" s="51" t="s">
        <v>36</v>
      </c>
      <c r="B49" s="50">
        <f>SUM(B31:B48)</f>
        <v>607613</v>
      </c>
      <c r="C49" s="36">
        <f>B49/(B27-B25)</f>
        <v>0.43227990056864363</v>
      </c>
    </row>
    <row r="50" spans="1:5" ht="15" customHeight="1" x14ac:dyDescent="0.25">
      <c r="A50" s="31" t="s">
        <v>37</v>
      </c>
      <c r="B50" s="23"/>
      <c r="C50" s="27"/>
      <c r="E50" s="37"/>
    </row>
    <row r="51" spans="1:5" ht="15" customHeight="1" x14ac:dyDescent="0.25">
      <c r="A51" s="34" t="s">
        <v>63</v>
      </c>
      <c r="B51" s="23">
        <f>6000*6</f>
        <v>36000</v>
      </c>
      <c r="C51" s="38"/>
    </row>
    <row r="52" spans="1:5" ht="27.75" customHeight="1" x14ac:dyDescent="0.25">
      <c r="A52" s="34" t="s">
        <v>64</v>
      </c>
      <c r="B52" s="23">
        <f>(10000*6+12500*6)*1.1</f>
        <v>148500</v>
      </c>
      <c r="C52" s="35"/>
    </row>
    <row r="53" spans="1:5" ht="15" customHeight="1" x14ac:dyDescent="0.25">
      <c r="A53" s="34" t="s">
        <v>65</v>
      </c>
      <c r="B53" s="23">
        <f>6*8000</f>
        <v>48000</v>
      </c>
      <c r="C53" s="35"/>
    </row>
    <row r="54" spans="1:5" ht="15" customHeight="1" x14ac:dyDescent="0.25">
      <c r="A54" s="34" t="s">
        <v>38</v>
      </c>
      <c r="B54" s="23">
        <f>SUM(B51:B53)*0.302</f>
        <v>70215</v>
      </c>
      <c r="C54" s="35"/>
    </row>
    <row r="55" spans="1:5" ht="15" customHeight="1" x14ac:dyDescent="0.25">
      <c r="A55" s="34" t="s">
        <v>39</v>
      </c>
      <c r="B55" s="23">
        <f>450*2.5*12</f>
        <v>13500</v>
      </c>
      <c r="C55" s="38"/>
    </row>
    <row r="56" spans="1:5" ht="15" customHeight="1" x14ac:dyDescent="0.25">
      <c r="A56" s="34" t="s">
        <v>40</v>
      </c>
      <c r="B56" s="23">
        <v>230000</v>
      </c>
      <c r="C56" s="38"/>
    </row>
    <row r="57" spans="1:5" ht="27.75" customHeight="1" x14ac:dyDescent="0.25">
      <c r="A57" s="34" t="s">
        <v>41</v>
      </c>
      <c r="B57" s="23">
        <v>21000</v>
      </c>
      <c r="C57" s="38"/>
    </row>
    <row r="58" spans="1:5" ht="22.5" customHeight="1" x14ac:dyDescent="0.25">
      <c r="A58" s="34" t="s">
        <v>42</v>
      </c>
      <c r="B58" s="23">
        <v>5000</v>
      </c>
      <c r="C58" s="38"/>
    </row>
    <row r="59" spans="1:5" ht="19.5" customHeight="1" x14ac:dyDescent="0.25">
      <c r="A59" s="34" t="s">
        <v>43</v>
      </c>
      <c r="B59" s="23">
        <f>7500*4</f>
        <v>30000</v>
      </c>
      <c r="C59" s="39"/>
    </row>
    <row r="60" spans="1:5" ht="15" customHeight="1" x14ac:dyDescent="0.25">
      <c r="A60" s="34" t="s">
        <v>66</v>
      </c>
      <c r="B60" s="23">
        <v>50000</v>
      </c>
      <c r="C60" s="40"/>
    </row>
    <row r="61" spans="1:5" ht="19.5" customHeight="1" x14ac:dyDescent="0.25">
      <c r="A61" s="34" t="s">
        <v>44</v>
      </c>
      <c r="B61" s="23">
        <v>100000</v>
      </c>
      <c r="C61" s="38"/>
    </row>
    <row r="62" spans="1:5" ht="19.5" customHeight="1" x14ac:dyDescent="0.25">
      <c r="A62" s="34" t="s">
        <v>45</v>
      </c>
      <c r="B62" s="23">
        <v>15000</v>
      </c>
      <c r="C62" s="38"/>
    </row>
    <row r="63" spans="1:5" ht="23.25" customHeight="1" x14ac:dyDescent="0.25">
      <c r="A63" s="34" t="s">
        <v>46</v>
      </c>
      <c r="B63" s="23">
        <v>30773</v>
      </c>
      <c r="C63" s="38"/>
    </row>
    <row r="64" spans="1:5" ht="23.25" customHeight="1" x14ac:dyDescent="0.25">
      <c r="A64" s="51" t="s">
        <v>47</v>
      </c>
      <c r="B64" s="50">
        <f>SUM(B51:B63)</f>
        <v>797988</v>
      </c>
      <c r="C64" s="36">
        <f>B64/(B27-B25)</f>
        <v>0.56772019903288895</v>
      </c>
    </row>
    <row r="65" spans="1:3" ht="15" customHeight="1" x14ac:dyDescent="0.25">
      <c r="A65" s="31" t="s">
        <v>72</v>
      </c>
      <c r="B65" s="26"/>
      <c r="C65" s="36"/>
    </row>
    <row r="66" spans="1:3" ht="16.5" customHeight="1" x14ac:dyDescent="0.25">
      <c r="A66" s="34" t="s">
        <v>48</v>
      </c>
      <c r="B66" s="23">
        <v>40000</v>
      </c>
      <c r="C66" s="35"/>
    </row>
    <row r="67" spans="1:3" ht="15" customHeight="1" x14ac:dyDescent="0.25">
      <c r="A67" s="34" t="s">
        <v>49</v>
      </c>
      <c r="B67" s="23">
        <v>313000</v>
      </c>
      <c r="C67" s="33"/>
    </row>
    <row r="68" spans="1:3" ht="14.25" customHeight="1" x14ac:dyDescent="0.25">
      <c r="A68" s="34" t="s">
        <v>50</v>
      </c>
      <c r="B68" s="23">
        <v>40000</v>
      </c>
      <c r="C68" s="33"/>
    </row>
    <row r="69" spans="1:3" ht="30.75" customHeight="1" x14ac:dyDescent="0.25">
      <c r="A69" s="34" t="s">
        <v>51</v>
      </c>
      <c r="B69" s="23">
        <v>100000</v>
      </c>
      <c r="C69" s="38"/>
    </row>
    <row r="70" spans="1:3" x14ac:dyDescent="0.25">
      <c r="A70" s="34" t="s">
        <v>46</v>
      </c>
      <c r="B70" s="23">
        <v>0</v>
      </c>
      <c r="C70" s="33"/>
    </row>
    <row r="71" spans="1:3" ht="15.75" x14ac:dyDescent="0.25">
      <c r="A71" s="41" t="s">
        <v>52</v>
      </c>
      <c r="B71" s="26">
        <f>SUM(B66:B70)</f>
        <v>493000</v>
      </c>
      <c r="C71" s="38"/>
    </row>
    <row r="72" spans="1:3" ht="15.75" x14ac:dyDescent="0.25">
      <c r="A72" s="41"/>
      <c r="B72" s="23"/>
      <c r="C72" s="38"/>
    </row>
    <row r="73" spans="1:3" ht="15.75" x14ac:dyDescent="0.25">
      <c r="A73" s="42" t="s">
        <v>53</v>
      </c>
      <c r="B73" s="43">
        <f>B64+B71</f>
        <v>1290988</v>
      </c>
      <c r="C73" s="38"/>
    </row>
    <row r="74" spans="1:3" ht="15.75" x14ac:dyDescent="0.25">
      <c r="A74" s="42" t="s">
        <v>54</v>
      </c>
      <c r="B74" s="26">
        <f>B49+B73</f>
        <v>1898601</v>
      </c>
      <c r="C74" s="38"/>
    </row>
    <row r="75" spans="1:3" x14ac:dyDescent="0.25">
      <c r="A75" s="44"/>
      <c r="B75" s="45"/>
      <c r="C75" s="46"/>
    </row>
    <row r="76" spans="1:3" ht="35.25" customHeight="1" x14ac:dyDescent="0.25">
      <c r="A76" s="42" t="s">
        <v>73</v>
      </c>
      <c r="B76" s="26">
        <f>B31+B32+B33+B34+B35+B51+B52+B53</f>
        <v>566000</v>
      </c>
    </row>
    <row r="77" spans="1:3" ht="38.25" customHeight="1" x14ac:dyDescent="0.25"/>
  </sheetData>
  <mergeCells count="4">
    <mergeCell ref="B1:C1"/>
    <mergeCell ref="A2:C2"/>
    <mergeCell ref="A4:C4"/>
    <mergeCell ref="A13:C13"/>
  </mergeCells>
  <pageMargins left="0.70866141732283472" right="0.31496062992125984" top="0.74803149606299213" bottom="0.74803149606299213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2018-2019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Белеванцева Анна Владимировна</dc:creator>
  <cp:lastModifiedBy>Белеванцева Анна Владимировна</cp:lastModifiedBy>
  <cp:lastPrinted>2018-08-17T10:34:51Z</cp:lastPrinted>
  <dcterms:created xsi:type="dcterms:W3CDTF">2018-08-13T14:56:24Z</dcterms:created>
  <dcterms:modified xsi:type="dcterms:W3CDTF">2018-09-12T15:44:51Z</dcterms:modified>
</cp:coreProperties>
</file>